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2" r:id="rId1"/>
  </sheets>
  <definedNames>
    <definedName name="_xlnm.Print_Area" localSheetId="0">Table1!$A$1:$G$51</definedName>
  </definedNames>
  <calcPr calcId="145621"/>
</workbook>
</file>

<file path=xl/calcChain.xml><?xml version="1.0" encoding="utf-8"?>
<calcChain xmlns="http://schemas.openxmlformats.org/spreadsheetml/2006/main">
  <c r="D50" i="2" l="1"/>
  <c r="D49" i="2" s="1"/>
  <c r="D48" i="2"/>
  <c r="D47" i="2" s="1"/>
  <c r="D46" i="2"/>
  <c r="D45" i="2" s="1"/>
  <c r="D44" i="2"/>
  <c r="D43" i="2"/>
  <c r="D42" i="2"/>
  <c r="D41" i="2" s="1"/>
  <c r="D40" i="2"/>
  <c r="D35" i="2"/>
  <c r="D34" i="2"/>
  <c r="D32" i="2"/>
  <c r="D28" i="2"/>
  <c r="D25" i="2"/>
  <c r="D23" i="2"/>
  <c r="D21" i="2"/>
  <c r="D19" i="2"/>
  <c r="D18" i="2"/>
  <c r="D16" i="2" s="1"/>
  <c r="D17" i="2"/>
  <c r="D15" i="2"/>
  <c r="D14" i="2" s="1"/>
  <c r="D12" i="2"/>
  <c r="D11" i="2"/>
  <c r="D10" i="2"/>
  <c r="D9" i="2"/>
  <c r="D8" i="2"/>
  <c r="E49" i="2"/>
  <c r="E47" i="2"/>
  <c r="E45" i="2"/>
  <c r="E41" i="2"/>
  <c r="E38" i="2"/>
  <c r="E31" i="2"/>
  <c r="E29" i="2"/>
  <c r="E24" i="2"/>
  <c r="E20" i="2"/>
  <c r="E16" i="2"/>
  <c r="E14" i="2"/>
  <c r="E7" i="2"/>
  <c r="C44" i="2"/>
  <c r="C23" i="2"/>
  <c r="C22" i="2"/>
  <c r="D22" i="2" s="1"/>
  <c r="C13" i="2"/>
  <c r="D13" i="2" s="1"/>
  <c r="G15" i="2"/>
  <c r="F15" i="2"/>
  <c r="G10" i="2"/>
  <c r="F10" i="2"/>
  <c r="C10" i="2"/>
  <c r="D20" i="2" l="1"/>
  <c r="D7" i="2"/>
  <c r="E51" i="2"/>
  <c r="F14" i="2"/>
  <c r="G14" i="2"/>
  <c r="C14" i="2"/>
  <c r="F49" i="2"/>
  <c r="G49" i="2"/>
  <c r="C49" i="2"/>
  <c r="F47" i="2"/>
  <c r="G47" i="2"/>
  <c r="C47" i="2"/>
  <c r="F45" i="2"/>
  <c r="G45" i="2"/>
  <c r="C45" i="2"/>
  <c r="F41" i="2"/>
  <c r="G41" i="2"/>
  <c r="C41" i="2"/>
  <c r="F38" i="2"/>
  <c r="F29" i="2"/>
  <c r="G29" i="2"/>
  <c r="C29" i="2"/>
  <c r="C24" i="2"/>
  <c r="F20" i="2"/>
  <c r="G20" i="2"/>
  <c r="C20" i="2"/>
  <c r="F16" i="2"/>
  <c r="G16" i="2"/>
  <c r="C16" i="2"/>
  <c r="F7" i="2"/>
  <c r="G7" i="2"/>
  <c r="C7" i="2"/>
  <c r="G39" i="2"/>
  <c r="G38" i="2" s="1"/>
  <c r="F39" i="2"/>
  <c r="C39" i="2"/>
  <c r="D39" i="2" s="1"/>
  <c r="D38" i="2" s="1"/>
  <c r="G37" i="2"/>
  <c r="F37" i="2"/>
  <c r="C37" i="2"/>
  <c r="D37" i="2" s="1"/>
  <c r="C36" i="2"/>
  <c r="D36" i="2" s="1"/>
  <c r="G33" i="2"/>
  <c r="G31" i="2" s="1"/>
  <c r="F33" i="2"/>
  <c r="F31" i="2" s="1"/>
  <c r="C33" i="2"/>
  <c r="D33" i="2" s="1"/>
  <c r="D31" i="2" s="1"/>
  <c r="C30" i="2"/>
  <c r="D30" i="2" s="1"/>
  <c r="D29" i="2" s="1"/>
  <c r="G27" i="2"/>
  <c r="F27" i="2"/>
  <c r="C27" i="2"/>
  <c r="D27" i="2" s="1"/>
  <c r="D24" i="2" s="1"/>
  <c r="G26" i="2"/>
  <c r="F26" i="2"/>
  <c r="F24" i="2" s="1"/>
  <c r="C26" i="2"/>
  <c r="D26" i="2" s="1"/>
  <c r="G25" i="2"/>
  <c r="G24" i="2" s="1"/>
  <c r="F51" i="2" l="1"/>
  <c r="C38" i="2"/>
  <c r="G51" i="2"/>
  <c r="C31" i="2"/>
  <c r="C51" i="2" s="1"/>
  <c r="D51" i="2"/>
</calcChain>
</file>

<file path=xl/sharedStrings.xml><?xml version="1.0" encoding="utf-8"?>
<sst xmlns="http://schemas.openxmlformats.org/spreadsheetml/2006/main" count="114" uniqueCount="99">
  <si>
    <t/>
  </si>
  <si>
    <t>Функциональная классификация расходов бюджета муниципального образования "Муниципальный округ Юкаменский район Удмуртской Республики" на 2025 год и на плановый период 2026 и 2027 годов</t>
  </si>
  <si>
    <t>руб.</t>
  </si>
  <si>
    <t>Наименование</t>
  </si>
  <si>
    <t>Раздел, подраздел</t>
  </si>
  <si>
    <t>Сумма на 2025 год</t>
  </si>
  <si>
    <t>Сумма на 2026 год</t>
  </si>
  <si>
    <t>Сумма на 2027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</si>
  <si>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</si>
  <si>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</si>
  <si>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</si>
  <si>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</si>
  <si>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</si>
  <si>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</si>
  <si>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</si>
  <si>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</si>
  <si>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</si>
  <si>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</si>
  <si>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</si>
  <si>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</si>
  <si>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</si>
  <si>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</si>
  <si>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</si>
  <si>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</si>
  <si>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</si>
  <si>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</si>
  <si>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</si>
  <si>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</si>
  <si>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</si>
  <si>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</si>
  <si>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</si>
  <si>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</si>
  <si>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</si>
  <si>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</si>
  <si>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</si>
  <si>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</si>
  <si>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</si>
  <si>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</si>
  <si>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</si>
  <si>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</si>
  <si>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</si>
  <si>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</si>
  <si>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</si>
  <si>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</si>
  <si>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</si>
  <si>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</si>
  <si>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</si>
  <si>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</si>
  <si>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</si>
  <si>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</si>
  <si>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</si>
  <si>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</si>
  <si>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</si>
  <si>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</si>
  <si>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</si>
  <si>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</si>
  <si>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</si>
  <si>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</si>
  <si>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</si>
  <si>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</si>
  <si>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</si>
  <si>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</si>
  <si>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</si>
  <si>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</si>
  <si>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</si>
  <si>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</si>
  <si>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</si>
  <si>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</si>
  <si>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</si>
  <si>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</si>
  <si>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</si>
  <si>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</si>
  <si>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</si>
  <si>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</si>
  <si>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</si>
  <si>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</si>
  <si>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</si>
  <si>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</si>
  <si>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</si>
  <si>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</si>
  <si>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</si>
  <si>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</si>
  <si>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</si>
  <si>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</si>
  <si>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</si>
  <si>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</si>
  <si>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</si>
  <si>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</si>
  <si>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</si>
  <si>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</si>
  <si>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</si>
  <si>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</si>
  <si>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Условно  утверждённые расходы</t>
  </si>
  <si>
    <t>9900</t>
  </si>
  <si>
    <t>9999</t>
  </si>
  <si>
    <t>ИТОГО РАСХОДОВ</t>
  </si>
  <si>
    <t>Приложение 1 - расходы
к решению Совета депутатов муниципального образования
"Муниципальный округ Юкаменский район Удмуртской Республики"
от ___  марта 2025 года № _____</t>
  </si>
  <si>
    <t>Поправки</t>
  </si>
  <si>
    <t>Уточненная сумма на 01.03.2025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</si>
</sst>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 wrapText="1"/>
    </xf>
    <xf numFmtId="0" fontId="0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3"/>
  <sheetViews>
    <sheetView tabSelected="1" workbookViewId="0">
      <selection activeCell="J9" sqref="J9"/>
    </sheetView>
  </sheetViews>
  <sheetFormatPr defaultRowHeight="12.75" x14ac:dyDescent="0.2"/>
  <cols>
    <col min="1" max="1" width="60.33203125" customWidth="1"/>
    <col min="2" max="2" width="9" customWidth="1"/>
    <col min="3" max="5" width="15.33203125" customWidth="1"/>
    <col min="6" max="6" width="16.5" customWidth="1"/>
    <col min="7" max="7" width="16.6640625" customWidth="1"/>
  </cols>
  <sheetData>
    <row r="1" spans="1:9" ht="64.5" customHeight="1" x14ac:dyDescent="0.2">
      <c r="A1" s="26" t="s">
        <v>96</v>
      </c>
      <c r="B1" s="27"/>
      <c r="C1" s="27"/>
      <c r="D1" s="27"/>
      <c r="E1" s="27"/>
      <c r="F1" s="27"/>
      <c r="G1" s="27"/>
      <c r="H1" s="1"/>
      <c r="I1" s="1"/>
    </row>
    <row r="2" spans="1:9" ht="14.25" customHeight="1" x14ac:dyDescent="0.2">
      <c r="A2" s="1" t="s">
        <v>0</v>
      </c>
      <c r="B2" s="1" t="s">
        <v>0</v>
      </c>
      <c r="C2" s="1" t="s">
        <v>0</v>
      </c>
      <c r="D2" s="16"/>
      <c r="E2" s="16"/>
      <c r="F2" s="1" t="s">
        <v>0</v>
      </c>
      <c r="G2" s="1" t="s">
        <v>0</v>
      </c>
      <c r="H2" s="1" t="s">
        <v>0</v>
      </c>
      <c r="I2" s="1" t="s">
        <v>0</v>
      </c>
    </row>
    <row r="3" spans="1:9" ht="48.95" customHeight="1" x14ac:dyDescent="0.2">
      <c r="A3" s="22" t="s">
        <v>1</v>
      </c>
      <c r="B3" s="23"/>
      <c r="C3" s="23"/>
      <c r="D3" s="23"/>
      <c r="E3" s="23"/>
      <c r="F3" s="23"/>
      <c r="G3" s="23"/>
      <c r="H3" s="2"/>
      <c r="I3" s="2"/>
    </row>
    <row r="4" spans="1:9" ht="14.45" customHeight="1" x14ac:dyDescent="0.2">
      <c r="A4" s="2" t="s">
        <v>0</v>
      </c>
      <c r="B4" s="2" t="s">
        <v>0</v>
      </c>
      <c r="C4" s="2" t="s">
        <v>0</v>
      </c>
      <c r="D4" s="15"/>
      <c r="E4" s="15"/>
      <c r="F4" s="2" t="s">
        <v>0</v>
      </c>
      <c r="G4" s="2" t="s">
        <v>0</v>
      </c>
      <c r="H4" s="2" t="s">
        <v>0</v>
      </c>
      <c r="I4" s="2" t="s">
        <v>0</v>
      </c>
    </row>
    <row r="5" spans="1:9" ht="17.45" customHeight="1" x14ac:dyDescent="0.25">
      <c r="A5" s="24" t="s">
        <v>2</v>
      </c>
      <c r="B5" s="25"/>
      <c r="C5" s="25"/>
      <c r="D5" s="25"/>
      <c r="E5" s="25"/>
      <c r="F5" s="25"/>
      <c r="G5" s="25"/>
      <c r="H5" s="3"/>
      <c r="I5" s="3"/>
    </row>
    <row r="6" spans="1:9" ht="70.5" customHeight="1" x14ac:dyDescent="0.2">
      <c r="A6" s="4" t="s">
        <v>3</v>
      </c>
      <c r="B6" s="5" t="s">
        <v>4</v>
      </c>
      <c r="C6" s="6" t="s">
        <v>5</v>
      </c>
      <c r="D6" s="6" t="s">
        <v>97</v>
      </c>
      <c r="E6" s="6" t="s">
        <v>98</v>
      </c>
      <c r="F6" s="6" t="s">
        <v>6</v>
      </c>
      <c r="G6" s="6" t="s">
        <v>7</v>
      </c>
    </row>
    <row r="7" spans="1:9" ht="13.7" customHeight="1" x14ac:dyDescent="0.2">
      <c r="A7" s="7" t="s">
        <v>8</v>
      </c>
      <c r="B7" s="8" t="s">
        <v>9</v>
      </c>
      <c r="C7" s="9">
        <f>C8+C9+C10+C11+C12+C13</f>
        <v>113995337.14</v>
      </c>
      <c r="D7" s="9">
        <f t="shared" ref="D7:G7" si="0">D8+D9+D10+D11+D12+D13</f>
        <v>3375720.9000000004</v>
      </c>
      <c r="E7" s="20">
        <f t="shared" si="0"/>
        <v>117371058.03999999</v>
      </c>
      <c r="F7" s="9">
        <f t="shared" si="0"/>
        <v>113861916.92</v>
      </c>
      <c r="G7" s="9">
        <f t="shared" si="0"/>
        <v>113866668.25</v>
      </c>
    </row>
    <row r="8" spans="1:9" ht="27.4" customHeight="1" x14ac:dyDescent="0.2">
      <c r="A8" s="17" t="s">
        <v>10</v>
      </c>
      <c r="B8" s="18" t="s">
        <v>11</v>
      </c>
      <c r="C8" s="19">
        <v>2581900</v>
      </c>
      <c r="D8" s="19">
        <f>E8-C8</f>
        <v>0</v>
      </c>
      <c r="E8" s="21">
        <v>2581900</v>
      </c>
      <c r="F8" s="19">
        <v>2581900</v>
      </c>
      <c r="G8" s="19">
        <v>2581900</v>
      </c>
    </row>
    <row r="9" spans="1:9" ht="40.5" customHeight="1" x14ac:dyDescent="0.2">
      <c r="A9" s="17" t="s">
        <v>12</v>
      </c>
      <c r="B9" s="18" t="s">
        <v>13</v>
      </c>
      <c r="C9" s="19">
        <v>1651400</v>
      </c>
      <c r="D9" s="19">
        <f t="shared" ref="D9:D50" si="1">E9-C9</f>
        <v>900</v>
      </c>
      <c r="E9" s="21">
        <v>1652300</v>
      </c>
      <c r="F9" s="19">
        <v>1651400</v>
      </c>
      <c r="G9" s="19">
        <v>1651400</v>
      </c>
    </row>
    <row r="10" spans="1:9" ht="53.45" customHeight="1" x14ac:dyDescent="0.2">
      <c r="A10" s="17" t="s">
        <v>14</v>
      </c>
      <c r="B10" s="18" t="s">
        <v>15</v>
      </c>
      <c r="C10" s="19">
        <f>46218903.1+1543805</f>
        <v>47762708.100000001</v>
      </c>
      <c r="D10" s="19">
        <f t="shared" si="1"/>
        <v>945400</v>
      </c>
      <c r="E10" s="21">
        <v>48708108.100000001</v>
      </c>
      <c r="F10" s="19">
        <f>46323216.92+1378800</f>
        <v>47702016.920000002</v>
      </c>
      <c r="G10" s="19">
        <f>46325304.25+1420164</f>
        <v>47745468.25</v>
      </c>
    </row>
    <row r="11" spans="1:9" ht="15.2" customHeight="1" x14ac:dyDescent="0.2">
      <c r="A11" s="17" t="s">
        <v>16</v>
      </c>
      <c r="B11" s="18" t="s">
        <v>17</v>
      </c>
      <c r="C11" s="19">
        <v>2500</v>
      </c>
      <c r="D11" s="19">
        <f t="shared" si="1"/>
        <v>0</v>
      </c>
      <c r="E11" s="21">
        <v>2500</v>
      </c>
      <c r="F11" s="19">
        <v>45800</v>
      </c>
      <c r="G11" s="19">
        <v>7100</v>
      </c>
    </row>
    <row r="12" spans="1:9" ht="40.5" customHeight="1" x14ac:dyDescent="0.2">
      <c r="A12" s="17" t="s">
        <v>18</v>
      </c>
      <c r="B12" s="18" t="s">
        <v>19</v>
      </c>
      <c r="C12" s="19">
        <v>9872100</v>
      </c>
      <c r="D12" s="19">
        <f t="shared" si="1"/>
        <v>24912.720000000671</v>
      </c>
      <c r="E12" s="21">
        <v>9897012.7200000007</v>
      </c>
      <c r="F12" s="19">
        <v>9872100</v>
      </c>
      <c r="G12" s="19">
        <v>9872100</v>
      </c>
    </row>
    <row r="13" spans="1:9" ht="15.2" customHeight="1" x14ac:dyDescent="0.2">
      <c r="A13" s="17" t="s">
        <v>20</v>
      </c>
      <c r="B13" s="18" t="s">
        <v>21</v>
      </c>
      <c r="C13" s="19">
        <f>52008700+116029.04</f>
        <v>52124729.039999999</v>
      </c>
      <c r="D13" s="19">
        <f t="shared" si="1"/>
        <v>2404508.1799999997</v>
      </c>
      <c r="E13" s="21">
        <v>54529237.219999999</v>
      </c>
      <c r="F13" s="19">
        <v>52008700</v>
      </c>
      <c r="G13" s="19">
        <v>52008700</v>
      </c>
    </row>
    <row r="14" spans="1:9" ht="13.7" customHeight="1" x14ac:dyDescent="0.2">
      <c r="A14" s="7" t="s">
        <v>22</v>
      </c>
      <c r="B14" s="8" t="s">
        <v>23</v>
      </c>
      <c r="C14" s="9">
        <f>C15</f>
        <v>906400</v>
      </c>
      <c r="D14" s="9">
        <f t="shared" ref="D14:G14" si="2">D15</f>
        <v>0</v>
      </c>
      <c r="E14" s="20">
        <f t="shared" si="2"/>
        <v>906400</v>
      </c>
      <c r="F14" s="9">
        <f t="shared" si="2"/>
        <v>1300000</v>
      </c>
      <c r="G14" s="9">
        <f t="shared" si="2"/>
        <v>1400000</v>
      </c>
    </row>
    <row r="15" spans="1:9" ht="15.2" customHeight="1" x14ac:dyDescent="0.2">
      <c r="A15" s="10" t="s">
        <v>24</v>
      </c>
      <c r="B15" s="8" t="s">
        <v>25</v>
      </c>
      <c r="C15" s="9">
        <v>906400</v>
      </c>
      <c r="D15" s="19">
        <f t="shared" si="1"/>
        <v>0</v>
      </c>
      <c r="E15" s="20">
        <v>906400</v>
      </c>
      <c r="F15" s="9">
        <f>1000000+300000</f>
        <v>1300000</v>
      </c>
      <c r="G15" s="9">
        <f>1100000+300000</f>
        <v>1400000</v>
      </c>
    </row>
    <row r="16" spans="1:9" ht="27.4" customHeight="1" x14ac:dyDescent="0.2">
      <c r="A16" s="7" t="s">
        <v>26</v>
      </c>
      <c r="B16" s="8" t="s">
        <v>27</v>
      </c>
      <c r="C16" s="9">
        <f>C17+C18+C19</f>
        <v>3338000</v>
      </c>
      <c r="D16" s="9">
        <f t="shared" ref="D16:G16" si="3">D17+D18+D19</f>
        <v>1012957</v>
      </c>
      <c r="E16" s="20">
        <f t="shared" si="3"/>
        <v>4350957</v>
      </c>
      <c r="F16" s="9">
        <f t="shared" si="3"/>
        <v>3338000</v>
      </c>
      <c r="G16" s="9">
        <f t="shared" si="3"/>
        <v>3338000</v>
      </c>
    </row>
    <row r="17" spans="1:13" ht="15.2" customHeight="1" x14ac:dyDescent="0.2">
      <c r="A17" s="17" t="s">
        <v>28</v>
      </c>
      <c r="B17" s="18" t="s">
        <v>29</v>
      </c>
      <c r="C17" s="19">
        <v>3218000</v>
      </c>
      <c r="D17" s="19">
        <f t="shared" si="1"/>
        <v>10550</v>
      </c>
      <c r="E17" s="21">
        <v>3228550</v>
      </c>
      <c r="F17" s="19">
        <v>3218000</v>
      </c>
      <c r="G17" s="19">
        <v>3218000</v>
      </c>
    </row>
    <row r="18" spans="1:13" ht="40.5" customHeight="1" x14ac:dyDescent="0.2">
      <c r="A18" s="17" t="s">
        <v>30</v>
      </c>
      <c r="B18" s="18" t="s">
        <v>31</v>
      </c>
      <c r="C18" s="19">
        <v>100000</v>
      </c>
      <c r="D18" s="19">
        <f t="shared" si="1"/>
        <v>1002407</v>
      </c>
      <c r="E18" s="21">
        <v>1102407</v>
      </c>
      <c r="F18" s="19">
        <v>100000</v>
      </c>
      <c r="G18" s="19">
        <v>100000</v>
      </c>
    </row>
    <row r="19" spans="1:13" ht="27.4" customHeight="1" x14ac:dyDescent="0.2">
      <c r="A19" s="17" t="s">
        <v>32</v>
      </c>
      <c r="B19" s="18" t="s">
        <v>33</v>
      </c>
      <c r="C19" s="19">
        <v>20000</v>
      </c>
      <c r="D19" s="19">
        <f t="shared" si="1"/>
        <v>0</v>
      </c>
      <c r="E19" s="21">
        <v>20000</v>
      </c>
      <c r="F19" s="19">
        <v>20000</v>
      </c>
      <c r="G19" s="19">
        <v>20000</v>
      </c>
    </row>
    <row r="20" spans="1:13" ht="13.7" customHeight="1" x14ac:dyDescent="0.2">
      <c r="A20" s="7" t="s">
        <v>34</v>
      </c>
      <c r="B20" s="8" t="s">
        <v>35</v>
      </c>
      <c r="C20" s="9">
        <f>C21+C22+C23</f>
        <v>45638755.920000002</v>
      </c>
      <c r="D20" s="9">
        <f t="shared" ref="D20:G20" si="4">D21+D22+D23</f>
        <v>12768699.280000001</v>
      </c>
      <c r="E20" s="20">
        <f t="shared" si="4"/>
        <v>58407455.200000003</v>
      </c>
      <c r="F20" s="9">
        <f t="shared" si="4"/>
        <v>43142471.090000004</v>
      </c>
      <c r="G20" s="9">
        <f t="shared" si="4"/>
        <v>54737558.659999996</v>
      </c>
    </row>
    <row r="21" spans="1:13" ht="15.2" customHeight="1" x14ac:dyDescent="0.2">
      <c r="A21" s="17" t="s">
        <v>36</v>
      </c>
      <c r="B21" s="18" t="s">
        <v>37</v>
      </c>
      <c r="C21" s="19">
        <v>10000</v>
      </c>
      <c r="D21" s="19">
        <f t="shared" si="1"/>
        <v>0</v>
      </c>
      <c r="E21" s="21">
        <v>10000</v>
      </c>
      <c r="F21" s="19">
        <v>10000</v>
      </c>
      <c r="G21" s="19">
        <v>10000</v>
      </c>
    </row>
    <row r="22" spans="1:13" ht="15.2" customHeight="1" x14ac:dyDescent="0.2">
      <c r="A22" s="17" t="s">
        <v>38</v>
      </c>
      <c r="B22" s="18" t="s">
        <v>39</v>
      </c>
      <c r="C22" s="19">
        <f>45787106.85-655354</f>
        <v>45131752.850000001</v>
      </c>
      <c r="D22" s="19">
        <f t="shared" si="1"/>
        <v>12368699.280000001</v>
      </c>
      <c r="E22" s="21">
        <v>57500452.130000003</v>
      </c>
      <c r="F22" s="19">
        <v>41237309.460000001</v>
      </c>
      <c r="G22" s="19">
        <v>49620307.5</v>
      </c>
    </row>
    <row r="23" spans="1:13" ht="15.2" customHeight="1" x14ac:dyDescent="0.2">
      <c r="A23" s="17" t="s">
        <v>40</v>
      </c>
      <c r="B23" s="18" t="s">
        <v>41</v>
      </c>
      <c r="C23" s="19">
        <f>417938.37+79064.7</f>
        <v>497003.07</v>
      </c>
      <c r="D23" s="19">
        <f t="shared" si="1"/>
        <v>399999.99999999994</v>
      </c>
      <c r="E23" s="21">
        <v>897003.07</v>
      </c>
      <c r="F23" s="19">
        <v>1895161.63</v>
      </c>
      <c r="G23" s="19">
        <v>5107251.16</v>
      </c>
    </row>
    <row r="24" spans="1:13" ht="13.7" customHeight="1" x14ac:dyDescent="0.2">
      <c r="A24" s="7" t="s">
        <v>42</v>
      </c>
      <c r="B24" s="8" t="s">
        <v>43</v>
      </c>
      <c r="C24" s="9">
        <f>C25+C26+C27+C28</f>
        <v>25174669.57</v>
      </c>
      <c r="D24" s="9">
        <f t="shared" ref="D24:G24" si="5">D25+D26+D27+D28</f>
        <v>5522725.6399999987</v>
      </c>
      <c r="E24" s="20">
        <f t="shared" si="5"/>
        <v>30697395.209999997</v>
      </c>
      <c r="F24" s="9">
        <f t="shared" si="5"/>
        <v>7281928.709999999</v>
      </c>
      <c r="G24" s="9">
        <f t="shared" si="5"/>
        <v>64145744.900000006</v>
      </c>
    </row>
    <row r="25" spans="1:13" ht="15.2" customHeight="1" x14ac:dyDescent="0.2">
      <c r="A25" s="17" t="s">
        <v>44</v>
      </c>
      <c r="B25" s="18" t="s">
        <v>45</v>
      </c>
      <c r="C25" s="19">
        <v>130000</v>
      </c>
      <c r="D25" s="19">
        <f t="shared" si="1"/>
        <v>67000</v>
      </c>
      <c r="E25" s="21">
        <v>197000</v>
      </c>
      <c r="F25" s="19">
        <v>753842.72</v>
      </c>
      <c r="G25" s="19">
        <f>130000+30052857.14</f>
        <v>30182857.140000001</v>
      </c>
    </row>
    <row r="26" spans="1:13" ht="15.2" customHeight="1" x14ac:dyDescent="0.2">
      <c r="A26" s="17" t="s">
        <v>46</v>
      </c>
      <c r="B26" s="18" t="s">
        <v>47</v>
      </c>
      <c r="C26" s="19">
        <f>7573655.08+12191344.92</f>
        <v>19765000</v>
      </c>
      <c r="D26" s="19">
        <f t="shared" si="1"/>
        <v>655940</v>
      </c>
      <c r="E26" s="21">
        <v>20420940</v>
      </c>
      <c r="F26" s="19">
        <f>1658179.46+2656820.54</f>
        <v>4315000</v>
      </c>
      <c r="G26" s="19">
        <f>15915000+15900000</f>
        <v>31815000</v>
      </c>
    </row>
    <row r="27" spans="1:13" ht="15.2" customHeight="1" x14ac:dyDescent="0.2">
      <c r="A27" s="17" t="s">
        <v>48</v>
      </c>
      <c r="B27" s="18" t="s">
        <v>49</v>
      </c>
      <c r="C27" s="19">
        <f>384587.74+4702131.74</f>
        <v>5086719.4800000004</v>
      </c>
      <c r="D27" s="19">
        <f t="shared" si="1"/>
        <v>4799785.6399999987</v>
      </c>
      <c r="E27" s="21">
        <v>9886505.1199999992</v>
      </c>
      <c r="F27" s="19">
        <f>384587.74+1635548.16</f>
        <v>2020135.9</v>
      </c>
      <c r="G27" s="19">
        <f>384587.74+1570349.93</f>
        <v>1954937.67</v>
      </c>
    </row>
    <row r="28" spans="1:13" ht="27.4" customHeight="1" x14ac:dyDescent="0.2">
      <c r="A28" s="17" t="s">
        <v>50</v>
      </c>
      <c r="B28" s="18" t="s">
        <v>51</v>
      </c>
      <c r="C28" s="19">
        <v>192950.09</v>
      </c>
      <c r="D28" s="19">
        <f t="shared" si="1"/>
        <v>0</v>
      </c>
      <c r="E28" s="21">
        <v>192950.09</v>
      </c>
      <c r="F28" s="19">
        <v>192950.09</v>
      </c>
      <c r="G28" s="19">
        <v>192950.09</v>
      </c>
      <c r="M28" s="13"/>
    </row>
    <row r="29" spans="1:13" ht="13.7" customHeight="1" x14ac:dyDescent="0.2">
      <c r="A29" s="7" t="s">
        <v>52</v>
      </c>
      <c r="B29" s="8" t="s">
        <v>53</v>
      </c>
      <c r="C29" s="9">
        <f>C30</f>
        <v>5207984.29</v>
      </c>
      <c r="D29" s="9">
        <f t="shared" ref="D29:G29" si="6">D30</f>
        <v>154805.70999999996</v>
      </c>
      <c r="E29" s="20">
        <f t="shared" si="6"/>
        <v>5362790</v>
      </c>
      <c r="F29" s="9">
        <f t="shared" si="6"/>
        <v>162000</v>
      </c>
      <c r="G29" s="9">
        <f t="shared" si="6"/>
        <v>162000</v>
      </c>
    </row>
    <row r="30" spans="1:13" ht="15.2" customHeight="1" x14ac:dyDescent="0.2">
      <c r="A30" s="17" t="s">
        <v>54</v>
      </c>
      <c r="B30" s="18" t="s">
        <v>55</v>
      </c>
      <c r="C30" s="19">
        <f>162000+5045984.29</f>
        <v>5207984.29</v>
      </c>
      <c r="D30" s="19">
        <f t="shared" si="1"/>
        <v>154805.70999999996</v>
      </c>
      <c r="E30" s="21">
        <v>5362790</v>
      </c>
      <c r="F30" s="19">
        <v>162000</v>
      </c>
      <c r="G30" s="19">
        <v>162000</v>
      </c>
    </row>
    <row r="31" spans="1:13" ht="13.7" customHeight="1" x14ac:dyDescent="0.2">
      <c r="A31" s="7" t="s">
        <v>56</v>
      </c>
      <c r="B31" s="8" t="s">
        <v>57</v>
      </c>
      <c r="C31" s="9">
        <f>C32+C33+C34+C35+C36+C37</f>
        <v>359421883.35000002</v>
      </c>
      <c r="D31" s="9">
        <f t="shared" ref="D31:G31" si="7">D32+D33+D34+D35+D36+D37</f>
        <v>8277250.0999999959</v>
      </c>
      <c r="E31" s="20">
        <f t="shared" si="7"/>
        <v>367699133.44999999</v>
      </c>
      <c r="F31" s="9">
        <f t="shared" si="7"/>
        <v>379133230.71000004</v>
      </c>
      <c r="G31" s="9">
        <f t="shared" si="7"/>
        <v>403271718.91999996</v>
      </c>
    </row>
    <row r="32" spans="1:13" ht="15.2" customHeight="1" x14ac:dyDescent="0.2">
      <c r="A32" s="17" t="s">
        <v>58</v>
      </c>
      <c r="B32" s="18" t="s">
        <v>59</v>
      </c>
      <c r="C32" s="19">
        <v>42684044.200000003</v>
      </c>
      <c r="D32" s="19">
        <f t="shared" si="1"/>
        <v>1282994</v>
      </c>
      <c r="E32" s="21">
        <v>43967038.200000003</v>
      </c>
      <c r="F32" s="19">
        <v>45771759.850000001</v>
      </c>
      <c r="G32" s="19">
        <v>49353284.549999997</v>
      </c>
    </row>
    <row r="33" spans="1:7" ht="27.4" customHeight="1" x14ac:dyDescent="0.2">
      <c r="A33" s="17" t="s">
        <v>60</v>
      </c>
      <c r="B33" s="18" t="s">
        <v>61</v>
      </c>
      <c r="C33" s="19">
        <f>151700008.78+19101269</f>
        <v>170801277.78</v>
      </c>
      <c r="D33" s="19">
        <f t="shared" si="1"/>
        <v>6474012.9499999881</v>
      </c>
      <c r="E33" s="21">
        <v>177275290.72999999</v>
      </c>
      <c r="F33" s="19">
        <f>161487200.9+18318793</f>
        <v>179805993.90000001</v>
      </c>
      <c r="G33" s="19">
        <f>173117342.29+17900780</f>
        <v>191018122.28999999</v>
      </c>
    </row>
    <row r="34" spans="1:7" ht="15.2" customHeight="1" x14ac:dyDescent="0.2">
      <c r="A34" s="17" t="s">
        <v>62</v>
      </c>
      <c r="B34" s="18" t="s">
        <v>63</v>
      </c>
      <c r="C34" s="19">
        <v>27597913.02</v>
      </c>
      <c r="D34" s="19">
        <f t="shared" si="1"/>
        <v>336544.44999999925</v>
      </c>
      <c r="E34" s="21">
        <v>27934457.469999999</v>
      </c>
      <c r="F34" s="19">
        <v>27597913.02</v>
      </c>
      <c r="G34" s="19">
        <v>27597913.02</v>
      </c>
    </row>
    <row r="35" spans="1:7" ht="27.4" customHeight="1" x14ac:dyDescent="0.2">
      <c r="A35" s="17" t="s">
        <v>64</v>
      </c>
      <c r="B35" s="18" t="s">
        <v>65</v>
      </c>
      <c r="C35" s="19">
        <v>7000</v>
      </c>
      <c r="D35" s="19">
        <f t="shared" si="1"/>
        <v>0</v>
      </c>
      <c r="E35" s="21">
        <v>7000</v>
      </c>
      <c r="F35" s="19">
        <v>7000</v>
      </c>
      <c r="G35" s="19">
        <v>7000</v>
      </c>
    </row>
    <row r="36" spans="1:7" ht="15.2" customHeight="1" x14ac:dyDescent="0.2">
      <c r="A36" s="17" t="s">
        <v>66</v>
      </c>
      <c r="B36" s="18" t="s">
        <v>67</v>
      </c>
      <c r="C36" s="19">
        <f>15500+100000</f>
        <v>115500</v>
      </c>
      <c r="D36" s="19">
        <f t="shared" si="1"/>
        <v>-179.89999999999418</v>
      </c>
      <c r="E36" s="21">
        <v>115320.1</v>
      </c>
      <c r="F36" s="19">
        <v>15500</v>
      </c>
      <c r="G36" s="19">
        <v>15500</v>
      </c>
    </row>
    <row r="37" spans="1:7" ht="27.4" customHeight="1" x14ac:dyDescent="0.2">
      <c r="A37" s="17" t="s">
        <v>68</v>
      </c>
      <c r="B37" s="18" t="s">
        <v>69</v>
      </c>
      <c r="C37" s="19">
        <f>116380440.3+1835708.05</f>
        <v>118216148.34999999</v>
      </c>
      <c r="D37" s="19">
        <f t="shared" si="1"/>
        <v>183878.60000000894</v>
      </c>
      <c r="E37" s="21">
        <v>118400026.95</v>
      </c>
      <c r="F37" s="19">
        <f>125396035.94+539028</f>
        <v>125935063.94</v>
      </c>
      <c r="G37" s="19">
        <f>134740871.06+539028</f>
        <v>135279899.06</v>
      </c>
    </row>
    <row r="38" spans="1:7" ht="13.7" customHeight="1" x14ac:dyDescent="0.2">
      <c r="A38" s="7" t="s">
        <v>70</v>
      </c>
      <c r="B38" s="8" t="s">
        <v>71</v>
      </c>
      <c r="C38" s="9">
        <f>C39+C40</f>
        <v>60623689.170000002</v>
      </c>
      <c r="D38" s="9">
        <f t="shared" ref="D38:G38" si="8">D39+D40</f>
        <v>742413.9999999986</v>
      </c>
      <c r="E38" s="20">
        <f t="shared" si="8"/>
        <v>61366103.170000002</v>
      </c>
      <c r="F38" s="9">
        <f t="shared" si="8"/>
        <v>60375959.079999998</v>
      </c>
      <c r="G38" s="9">
        <f t="shared" si="8"/>
        <v>63160772.859999999</v>
      </c>
    </row>
    <row r="39" spans="1:7" ht="15.2" customHeight="1" x14ac:dyDescent="0.2">
      <c r="A39" s="17" t="s">
        <v>72</v>
      </c>
      <c r="B39" s="18" t="s">
        <v>73</v>
      </c>
      <c r="C39" s="19">
        <f>57580600+966789.17</f>
        <v>58547389.170000002</v>
      </c>
      <c r="D39" s="19">
        <f t="shared" si="1"/>
        <v>491342.89999999851</v>
      </c>
      <c r="E39" s="21">
        <v>59038732.07</v>
      </c>
      <c r="F39" s="19">
        <f>57226000+1073659.08</f>
        <v>58299659.079999998</v>
      </c>
      <c r="G39" s="19">
        <f>58525500+2558972.86</f>
        <v>61084472.859999999</v>
      </c>
    </row>
    <row r="40" spans="1:7" ht="15.2" customHeight="1" x14ac:dyDescent="0.2">
      <c r="A40" s="17" t="s">
        <v>74</v>
      </c>
      <c r="B40" s="18" t="s">
        <v>75</v>
      </c>
      <c r="C40" s="19">
        <v>2076300</v>
      </c>
      <c r="D40" s="19">
        <f t="shared" si="1"/>
        <v>251071.10000000009</v>
      </c>
      <c r="E40" s="21">
        <v>2327371.1</v>
      </c>
      <c r="F40" s="19">
        <v>2076300</v>
      </c>
      <c r="G40" s="19">
        <v>2076300</v>
      </c>
    </row>
    <row r="41" spans="1:7" ht="13.7" customHeight="1" x14ac:dyDescent="0.2">
      <c r="A41" s="7" t="s">
        <v>76</v>
      </c>
      <c r="B41" s="8" t="s">
        <v>77</v>
      </c>
      <c r="C41" s="9">
        <f>C42+C43+C44</f>
        <v>3258310.12</v>
      </c>
      <c r="D41" s="9">
        <f t="shared" ref="D41:G41" si="9">D42+D43+D44</f>
        <v>285200</v>
      </c>
      <c r="E41" s="20">
        <f t="shared" si="9"/>
        <v>3543510.12</v>
      </c>
      <c r="F41" s="9">
        <f t="shared" si="9"/>
        <v>2938479.55</v>
      </c>
      <c r="G41" s="9">
        <f t="shared" si="9"/>
        <v>2878629.55</v>
      </c>
    </row>
    <row r="42" spans="1:7" ht="15.2" customHeight="1" x14ac:dyDescent="0.2">
      <c r="A42" s="17" t="s">
        <v>78</v>
      </c>
      <c r="B42" s="18" t="s">
        <v>79</v>
      </c>
      <c r="C42" s="19">
        <v>850000</v>
      </c>
      <c r="D42" s="19">
        <f t="shared" si="1"/>
        <v>285200</v>
      </c>
      <c r="E42" s="21">
        <v>1135200</v>
      </c>
      <c r="F42" s="19">
        <v>850000</v>
      </c>
      <c r="G42" s="19">
        <v>850000</v>
      </c>
    </row>
    <row r="43" spans="1:7" ht="15.2" customHeight="1" x14ac:dyDescent="0.2">
      <c r="A43" s="17" t="s">
        <v>80</v>
      </c>
      <c r="B43" s="18" t="s">
        <v>81</v>
      </c>
      <c r="C43" s="19">
        <v>14000</v>
      </c>
      <c r="D43" s="19">
        <f t="shared" si="1"/>
        <v>0</v>
      </c>
      <c r="E43" s="21">
        <v>14000</v>
      </c>
      <c r="F43" s="19">
        <v>14000</v>
      </c>
      <c r="G43" s="19">
        <v>14000</v>
      </c>
    </row>
    <row r="44" spans="1:7" ht="15.2" customHeight="1" x14ac:dyDescent="0.2">
      <c r="A44" s="17" t="s">
        <v>82</v>
      </c>
      <c r="B44" s="18" t="s">
        <v>83</v>
      </c>
      <c r="C44" s="19">
        <f>2287852.12+106458</f>
        <v>2394310.12</v>
      </c>
      <c r="D44" s="19">
        <f t="shared" si="1"/>
        <v>0</v>
      </c>
      <c r="E44" s="21">
        <v>2394310.12</v>
      </c>
      <c r="F44" s="19">
        <v>2074479.55</v>
      </c>
      <c r="G44" s="19">
        <v>2014629.55</v>
      </c>
    </row>
    <row r="45" spans="1:7" ht="13.7" customHeight="1" x14ac:dyDescent="0.2">
      <c r="A45" s="7" t="s">
        <v>84</v>
      </c>
      <c r="B45" s="8" t="s">
        <v>85</v>
      </c>
      <c r="C45" s="9">
        <f>C46</f>
        <v>200000</v>
      </c>
      <c r="D45" s="9">
        <f t="shared" ref="D45:G45" si="10">D46</f>
        <v>300000</v>
      </c>
      <c r="E45" s="20">
        <f t="shared" si="10"/>
        <v>500000</v>
      </c>
      <c r="F45" s="9">
        <f t="shared" si="10"/>
        <v>200000</v>
      </c>
      <c r="G45" s="9">
        <f t="shared" si="10"/>
        <v>200000</v>
      </c>
    </row>
    <row r="46" spans="1:7" ht="15.2" customHeight="1" x14ac:dyDescent="0.2">
      <c r="A46" s="17" t="s">
        <v>86</v>
      </c>
      <c r="B46" s="18" t="s">
        <v>87</v>
      </c>
      <c r="C46" s="19">
        <v>200000</v>
      </c>
      <c r="D46" s="19">
        <f t="shared" si="1"/>
        <v>300000</v>
      </c>
      <c r="E46" s="21">
        <v>500000</v>
      </c>
      <c r="F46" s="19">
        <v>200000</v>
      </c>
      <c r="G46" s="19">
        <v>200000</v>
      </c>
    </row>
    <row r="47" spans="1:7" ht="27.4" customHeight="1" x14ac:dyDescent="0.2">
      <c r="A47" s="7" t="s">
        <v>88</v>
      </c>
      <c r="B47" s="8" t="s">
        <v>89</v>
      </c>
      <c r="C47" s="9">
        <f>C48</f>
        <v>40000</v>
      </c>
      <c r="D47" s="9">
        <f t="shared" ref="D47:G47" si="11">D48</f>
        <v>0</v>
      </c>
      <c r="E47" s="20">
        <f t="shared" si="11"/>
        <v>40000</v>
      </c>
      <c r="F47" s="9">
        <f t="shared" si="11"/>
        <v>40000</v>
      </c>
      <c r="G47" s="9">
        <f t="shared" si="11"/>
        <v>40000</v>
      </c>
    </row>
    <row r="48" spans="1:7" ht="27.4" customHeight="1" x14ac:dyDescent="0.2">
      <c r="A48" s="17" t="s">
        <v>90</v>
      </c>
      <c r="B48" s="18" t="s">
        <v>91</v>
      </c>
      <c r="C48" s="19">
        <v>40000</v>
      </c>
      <c r="D48" s="19">
        <f t="shared" si="1"/>
        <v>0</v>
      </c>
      <c r="E48" s="19">
        <v>40000</v>
      </c>
      <c r="F48" s="19">
        <v>40000</v>
      </c>
      <c r="G48" s="19">
        <v>40000</v>
      </c>
    </row>
    <row r="49" spans="1:7" ht="13.7" customHeight="1" x14ac:dyDescent="0.2">
      <c r="A49" s="7" t="s">
        <v>92</v>
      </c>
      <c r="B49" s="8" t="s">
        <v>93</v>
      </c>
      <c r="C49" s="9">
        <f>C50</f>
        <v>0</v>
      </c>
      <c r="D49" s="9">
        <f t="shared" ref="D49:G49" si="12">D50</f>
        <v>0</v>
      </c>
      <c r="E49" s="9">
        <f t="shared" si="12"/>
        <v>0</v>
      </c>
      <c r="F49" s="9">
        <f t="shared" si="12"/>
        <v>6490000</v>
      </c>
      <c r="G49" s="9">
        <f t="shared" si="12"/>
        <v>13766000</v>
      </c>
    </row>
    <row r="50" spans="1:7" ht="15.2" customHeight="1" x14ac:dyDescent="0.2">
      <c r="A50" s="17" t="s">
        <v>92</v>
      </c>
      <c r="B50" s="18" t="s">
        <v>94</v>
      </c>
      <c r="C50" s="19">
        <v>0</v>
      </c>
      <c r="D50" s="19">
        <f t="shared" si="1"/>
        <v>0</v>
      </c>
      <c r="E50" s="19">
        <v>0</v>
      </c>
      <c r="F50" s="19">
        <v>6490000</v>
      </c>
      <c r="G50" s="19">
        <v>13766000</v>
      </c>
    </row>
    <row r="51" spans="1:7" ht="27.4" customHeight="1" x14ac:dyDescent="0.2">
      <c r="A51" s="11" t="s">
        <v>95</v>
      </c>
      <c r="B51" s="12" t="s">
        <v>0</v>
      </c>
      <c r="C51" s="9">
        <f>C7+C14+C16+C20+C24+C29+C31+C38+C41+C45+C47+C49</f>
        <v>617805029.55999994</v>
      </c>
      <c r="D51" s="9">
        <f>D7+D14+D16+D20+D24+D29+D31+D38+D41+D45+D47+D49</f>
        <v>32439772.629999995</v>
      </c>
      <c r="E51" s="9">
        <f>E7+E14+E16+E20+E24+E29+E31+E38+E41+E45+E47+E49</f>
        <v>650244802.18999994</v>
      </c>
      <c r="F51" s="9">
        <f t="shared" ref="F51:G51" si="13">F7+F14+F16+F20+F24+F29+F31+F38+F41+F45+F47+F49</f>
        <v>618263986.06000006</v>
      </c>
      <c r="G51" s="9">
        <f t="shared" si="13"/>
        <v>720967093.13999999</v>
      </c>
    </row>
    <row r="53" spans="1:7" x14ac:dyDescent="0.2">
      <c r="C53" s="14"/>
      <c r="D53" s="14"/>
      <c r="E53" s="14"/>
      <c r="F53" s="14"/>
      <c r="G53" s="14"/>
    </row>
  </sheetData>
  <mergeCells count="3">
    <mergeCell ref="A3:G3"/>
    <mergeCell ref="A5:G5"/>
    <mergeCell ref="A1:G1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2025-03-12T07:48:46Z</dcterms:modified>
</cp:coreProperties>
</file>